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ΔΗΜΗΤΡΗΣ\Desktop\"/>
    </mc:Choice>
  </mc:AlternateContent>
  <bookViews>
    <workbookView xWindow="0" yWindow="0" windowWidth="23040" windowHeight="9408"/>
  </bookViews>
  <sheets>
    <sheet name="Φύλλο1" sheetId="1" r:id="rId1"/>
    <sheet name="Φύλλο2" sheetId="2" r:id="rId2"/>
    <sheet name="Φύλλο3" sheetId="3" r:id="rId3"/>
  </sheets>
  <calcPr calcId="152511"/>
</workbook>
</file>

<file path=xl/calcChain.xml><?xml version="1.0" encoding="utf-8"?>
<calcChain xmlns="http://schemas.openxmlformats.org/spreadsheetml/2006/main">
  <c r="K27" i="1" l="1"/>
  <c r="L26" i="1"/>
  <c r="K25" i="1"/>
  <c r="L25" i="1" s="1"/>
  <c r="J22" i="1"/>
  <c r="L22" i="1"/>
  <c r="M40" i="1"/>
  <c r="M41" i="1" s="1"/>
  <c r="M36" i="1"/>
  <c r="M37" i="1" s="1"/>
  <c r="M29" i="1"/>
  <c r="M30" i="1" s="1"/>
  <c r="J26" i="1"/>
  <c r="M32" i="1" l="1"/>
  <c r="M33" i="1" s="1"/>
  <c r="M43" i="1" s="1"/>
  <c r="M48" i="1" s="1"/>
  <c r="O69" i="1" l="1"/>
  <c r="O61" i="1"/>
  <c r="O52" i="1"/>
  <c r="O70" i="1" s="1"/>
  <c r="M53" i="1" s="1"/>
  <c r="O53" i="1"/>
  <c r="O54" i="1"/>
  <c r="O55" i="1"/>
  <c r="O56" i="1"/>
  <c r="O57" i="1"/>
  <c r="O58" i="1"/>
  <c r="O59" i="1"/>
  <c r="O60" i="1"/>
  <c r="O62" i="1"/>
  <c r="O63" i="1"/>
  <c r="O64" i="1"/>
  <c r="O65" i="1"/>
  <c r="O66" i="1"/>
  <c r="O67" i="1"/>
  <c r="O68" i="1"/>
  <c r="J27" i="1"/>
</calcChain>
</file>

<file path=xl/sharedStrings.xml><?xml version="1.0" encoding="utf-8"?>
<sst xmlns="http://schemas.openxmlformats.org/spreadsheetml/2006/main" count="70" uniqueCount="59">
  <si>
    <t>ΕΓΚΑΤΑΣΤΑΣΗ  ΥΠΟΣΤΑΘΜΟΥ ΕΣΩΤΕΡΙΚΟΥ ΧΩΡΟΥ</t>
  </si>
  <si>
    <r>
      <t xml:space="preserve">Σε βιομηχανίες και κτίρια όπου ένας καταναλωτής έχει ανάγκη από ηλεκτρική παροχή με ένταση μεγαλύτερη των 200 - </t>
    </r>
    <r>
      <rPr>
        <i/>
        <sz val="10"/>
        <color theme="1"/>
        <rFont val="Arial"/>
        <family val="2"/>
        <charset val="161"/>
      </rPr>
      <t xml:space="preserve">250 Α </t>
    </r>
    <r>
      <rPr>
        <sz val="10"/>
        <color theme="1"/>
        <rFont val="Arial"/>
        <family val="2"/>
        <charset val="161"/>
      </rPr>
      <t xml:space="preserve">ανά φάση επιβάλλεται η εγκατάσταση ιδιωτικού υποσταθμού. Έτσι η ΔΕΗ παρέχει ηλεκτρική ενέργεια με μέση τάση (6.600 V ή 15.000 V ή 20.000 V ή 22.000 V).Η μέση τάση διαφέρει από περιοχή σε περιοχή.
Γίνεται προσπάθεια ώστε η μέση τάση να γίνει ενιαία για όλη τη χώρα, και να τυποποιηθεί στα 20 KV .
Γι' αυτό το λόγο οι μετασχηματιστές των καταναλωτών πρέπει στην πλευρά της μέσης τάσης να δέχονται τόσο την υπάρχουσα μέση τάση της περιοχής, όσο και τη μελλοντική μέση τάση που θα είναι 20 KW.
Η ΔΕΗ χρεώνει αρκετά φθηνότερη την ανά KW/h κατανάλωση όταν παρέχεται με μέση τάση.
Σ' αυτή την περίπτωση, ισχύει άλλο τιμολόγιο κι' επιδρούν πολλοί συντελεστές στη διαμόρφωση της αξίας της μηνιαίας κατανάλωσης.
Η φθηνότερη χρέωση της κατανάλωσης με μέση τάση, επιβάλλεται για πολλούς λόγους, όπως:
α)  Η ΔΕΗ δεν επιβαρύνεται με τη δαπάνη εγκατάστασης μετασχηματιστή και κατασκευής αντίστοιχου δικτύου χαμηλής τάσης.
β)  Οι  απώλειες  του   μετασχηματιστή  (απώλειες  χαλκού ή απώλειες σιδήρου κ.λ.π.) βαρύνουν τον καταναλωτή και όχι τη ΔΕΗ όπως συμβαίνει στις παροχές χαμηλής τάσης.
γ) Η ΔΕΗ δεν βαρύνεται με απώλεια ισχύος στο δίκτυο χαμηλής τάσης.
δ) Ο καταναλωτής μέσης τάσης είναι μεγάλος σε σχέση με τους καταναλωτές χαμηλής τάσης, καταναλώνει περισσότερη ενέργεια και πρέπει να έχει φθηνότερη τιμή.
</t>
    </r>
  </si>
  <si>
    <t xml:space="preserve"> Υπολογισμός ισχύος μετασχηματιστή</t>
  </si>
  <si>
    <t>Για να υπολογίσουμε σωστά την ισχύ του μετασχηματιστή που θα εγκαταστήσουμε, πρέπει να έχουμε υπόψη μας τα παρακάτω στοιχεία:</t>
  </si>
  <si>
    <t>α) Την ολική εγκαταστημένη ισχύ.</t>
  </si>
  <si>
    <t>β) Την προβλεπόμενη αύξηση ισχύος.</t>
  </si>
  <si>
    <t>γ) Το συντελεστή χρησιμοποίησης της εγκατάστασης.</t>
  </si>
  <si>
    <t>δ) Το μέσο συντελεστή ισχύος της εγκατάστασης.</t>
  </si>
  <si>
    <t>Εκκοκιστήρια βαμβακιού</t>
  </si>
  <si>
    <t>Ελασματουργεία</t>
  </si>
  <si>
    <t>Εργοστάσια αναψυκτικών</t>
  </si>
  <si>
    <t>Εργοστάσια μαρμάρου</t>
  </si>
  <si>
    <t>Εργοστάσια πλαστικών</t>
  </si>
  <si>
    <t>Κονσερβοποιεία</t>
  </si>
  <si>
    <t>Λατομεία</t>
  </si>
  <si>
    <t>Ξενοδοχεία</t>
  </si>
  <si>
    <t>Ξυλουργεία - Επιπλοποιεία</t>
  </si>
  <si>
    <t>Οινοποιεία - Οινοπνευματοποιεία</t>
  </si>
  <si>
    <t>Ποτοποιεία</t>
  </si>
  <si>
    <t>Υφαντήρια και Κλωστήρια</t>
  </si>
  <si>
    <t>Χαρτοποιεία</t>
  </si>
  <si>
    <t>Πίνακας συντελεστών χρησιμοποίησης σε διάφορα εργοστάσια</t>
  </si>
  <si>
    <t xml:space="preserve">Η ολική ισχύς προκύπτει από την εγκαταστημένη ισχύ των καταναλώσεων φωτισμού, θέρμανσης, κίνησης κλπ. Επειδή η ισχύς των ηλεκτροκινητήρων δίδεται στον άξονα (ωφέλιμη) θα πρέπει να προσθέτουμε στην ισχύ κίνησης ποσοστό 25% για απώλειες.Η  προβλεπόμενη  αύξηση  ισχύος είναι πάντα αστάθμιστοςπαράγων   και πολλές  φορές   ο  μελετητής  διαψεύδεται απόαπρόβλεπτα στοιχεία. Γι' αυτό το λόγο,δεχόμαστε αυθαίρετα ένα
ποσοστό προσαύξησης της ισχύος αφού πρώτα συμβουλευτούμε
τον καταναλωτή για τις προβλέψεις του. Ωστόσο ποτέ δε θα
χρησιμοποιήσουμε  ένα  μετασχηματιστή  δυσανάλογα  μεγάλης
ισχύος για να καλύψουμε κάποιες πιθανές μελλοντικές ανάγκες,
αν δεν  έχουμε  υπόψη  μας τις πραγματικές προθέσεις  και
προβλέψεις του καταναλωτή.
Ο συντελεστής χρησιμοποίησης δίδεται από το πηλίκο της αποορροφούμενης ισχύος δια της εγκαταστημένης.
Στην πράξη όμως, ο προσδιορισμός του συντελεστή   χρησιμοποίησηςείναι δύσκολος. Μπορούμε όμως να τον πάρουμε από κάποια όμοια εγκατάσταση που βρίσκεται σε λειτουργία και υπάρχουν πραγματικά στοιχεία. Αν π.χ. θέλουμε να υπολογίσουμε το συντελεστή χρησιμοποίησης σ' ένα υφαντουργείο, μπορούμε να ζητήσουμε τη βοήθεια της ΔΕΗ που έχει στοιχεία για άλλα υφαντουργεία, ή να πάρουμε στοιχεία (εγκαταστημένης ισχύος και ένδειξης μεγιστογράφου) από κάποιο καταναλωτή που έχει βιομηχανία αυτού του είδους.
Ενδεικτικά αναφέρονται μερικοί συντελεστές χρησιμοποίησης σε διάφορα εργοστάσια. Ο μέσος συντελεστής ισχύος (συνφ) πρέπει να είναι μεγαλύτερος από 0,8. Αν είναι μικρότερος τον υπολογίζουμε στο 0,8 και προβαίνουμε στη διόρθωσή του. 
</t>
  </si>
  <si>
    <t>α) Ολική ισχύ κινητήρων</t>
  </si>
  <si>
    <t>β) Φωτισμό</t>
  </si>
  <si>
    <t>γ) Θέρμανση</t>
  </si>
  <si>
    <t>δ) Προβλεπόμενη επέκταση</t>
  </si>
  <si>
    <t>HP</t>
  </si>
  <si>
    <t>KW</t>
  </si>
  <si>
    <t>Yπολογισμός μετασχηματιστή</t>
  </si>
  <si>
    <t>ΗΡ</t>
  </si>
  <si>
    <t xml:space="preserve">               </t>
  </si>
  <si>
    <t>Προσαύξηση μελλοντική           25%</t>
  </si>
  <si>
    <t>ΚW</t>
  </si>
  <si>
    <t>Άθροισμα</t>
  </si>
  <si>
    <t xml:space="preserve"> Προσαυξήσεις απωλειών κινητήρων 25% για μέσο βαθμό απόδοσης n = 0,8</t>
  </si>
  <si>
    <t xml:space="preserve">Σύνολο Ισχύος Κίνησης </t>
  </si>
  <si>
    <t xml:space="preserve">              </t>
  </si>
  <si>
    <t xml:space="preserve">Σύνολο φωτισμού      </t>
  </si>
  <si>
    <t xml:space="preserve"> Προβλεπόμενη προσαύξηση φωτισμού 25%</t>
  </si>
  <si>
    <t xml:space="preserve">                 </t>
  </si>
  <si>
    <t xml:space="preserve">Προβλεπόμενη προσαύξηση 25%    </t>
  </si>
  <si>
    <t>Σύνολο θέρμανσης</t>
  </si>
  <si>
    <r>
      <rPr>
        <sz val="11"/>
        <color rgb="FFFF0000"/>
        <rFont val="Calibri"/>
        <family val="2"/>
        <charset val="161"/>
        <scheme val="minor"/>
      </rPr>
      <t>α)</t>
    </r>
    <r>
      <rPr>
        <sz val="11"/>
        <color theme="1"/>
        <rFont val="Calibri"/>
        <family val="2"/>
        <charset val="161"/>
        <scheme val="minor"/>
      </rPr>
      <t xml:space="preserve"> Ολική ισχύς κινητήρων</t>
    </r>
  </si>
  <si>
    <r>
      <rPr>
        <sz val="11"/>
        <color rgb="FFFF0000"/>
        <rFont val="Calibri"/>
        <family val="2"/>
        <charset val="161"/>
        <scheme val="minor"/>
      </rPr>
      <t>β)</t>
    </r>
    <r>
      <rPr>
        <sz val="11"/>
        <color theme="1"/>
        <rFont val="Calibri"/>
        <family val="2"/>
        <charset val="161"/>
        <scheme val="minor"/>
      </rPr>
      <t xml:space="preserve"> Φωτισμός</t>
    </r>
  </si>
  <si>
    <t>Με γνωστή την ισχύ υπολογίζουμε την ισχύ του μετασχηματιστή Με τα παραπάνω δεδομένα η</t>
  </si>
  <si>
    <t xml:space="preserve"> ελάχιστη φαινόμενη ισχύς του μετασχηματιστή μας σε KVA δίδεται από τη σχέση:</t>
  </si>
  <si>
    <t>Νολ * Σχ</t>
  </si>
  <si>
    <t>συνφ</t>
  </si>
  <si>
    <r>
      <t xml:space="preserve">Συνολική εγκατεστημένη ισχύς </t>
    </r>
    <r>
      <rPr>
        <b/>
        <i/>
        <u/>
        <sz val="10"/>
        <color rgb="FFFF0000"/>
        <rFont val="Arial"/>
        <family val="2"/>
        <charset val="161"/>
      </rPr>
      <t>Νολ</t>
    </r>
  </si>
  <si>
    <r>
      <t xml:space="preserve">ε) Συντελεστή χρησιμοποίησης </t>
    </r>
    <r>
      <rPr>
        <b/>
        <i/>
        <u/>
        <sz val="10"/>
        <color rgb="FFFF0000"/>
        <rFont val="Arial"/>
        <family val="2"/>
        <charset val="161"/>
      </rPr>
      <t>Σχ</t>
    </r>
  </si>
  <si>
    <r>
      <t xml:space="preserve">ζ) Συντελεστής ισχύος </t>
    </r>
    <r>
      <rPr>
        <b/>
        <i/>
        <u/>
        <sz val="10"/>
        <color rgb="FFFF0000"/>
        <rFont val="Arial"/>
        <family val="2"/>
        <charset val="161"/>
      </rPr>
      <t>συνφ</t>
    </r>
  </si>
  <si>
    <t>KVA</t>
  </si>
  <si>
    <t>Στην αγορά υπάρχουν μετασχηματιστές ισχύος 50, 75, 100, 125, 160, 200, 250, 315, 400, 500, 630, 800, 1000, 1250, 1650, 2000 3000, 5000 KVA.</t>
  </si>
  <si>
    <t>Με βάση τα παραπάνω ο μετασχηματιστής θα είναι :</t>
  </si>
  <si>
    <r>
      <rPr>
        <sz val="11"/>
        <color rgb="FFFF0000"/>
        <rFont val="Calibri"/>
        <family val="2"/>
        <charset val="161"/>
        <scheme val="minor"/>
      </rPr>
      <t xml:space="preserve">γ) </t>
    </r>
    <r>
      <rPr>
        <sz val="11"/>
        <rFont val="Calibri"/>
        <family val="2"/>
        <charset val="161"/>
        <scheme val="minor"/>
      </rPr>
      <t xml:space="preserve">Ψύξη - </t>
    </r>
    <r>
      <rPr>
        <sz val="11"/>
        <color theme="1"/>
        <rFont val="Calibri"/>
        <family val="2"/>
        <charset val="161"/>
        <scheme val="minor"/>
      </rPr>
      <t xml:space="preserve">Θέρμανση     </t>
    </r>
  </si>
  <si>
    <t>Μετατροπή ΗΡ σε Watt και KVA</t>
  </si>
  <si>
    <t>Μετατροπή  Watt σε ΗΡ και KVA</t>
  </si>
  <si>
    <t>Μετατροπή  KVA σε ΗΡ και KW</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</si>
</sst>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1"/>
      <scheme val="minor"/>
    </font>
    <font>
      <sz val="11"/>
      <color rgb="FFFF0000"/>
      <name val="Calibri"/>
      <family val="2"/>
      <charset val="161"/>
      <scheme val="minor"/>
    </font>
    <font>
      <b/>
      <sz val="12"/>
      <color theme="1"/>
      <name val="Arial"/>
      <family val="2"/>
      <charset val="161"/>
    </font>
    <font>
      <sz val="10"/>
      <color theme="1"/>
      <name val="Arial"/>
      <family val="2"/>
      <charset val="161"/>
    </font>
    <font>
      <i/>
      <sz val="10"/>
      <color theme="1"/>
      <name val="Arial"/>
      <family val="2"/>
      <charset val="161"/>
    </font>
    <font>
      <b/>
      <sz val="10"/>
      <color theme="1"/>
      <name val="Arial"/>
      <family val="2"/>
      <charset val="161"/>
    </font>
    <font>
      <sz val="9"/>
      <color theme="1"/>
      <name val="Arial"/>
      <family val="2"/>
      <charset val="161"/>
    </font>
    <font>
      <sz val="10.5"/>
      <color theme="1"/>
      <name val="Calibri"/>
      <family val="2"/>
      <charset val="161"/>
      <scheme val="minor"/>
    </font>
    <font>
      <sz val="11"/>
      <name val="Calibri"/>
      <family val="2"/>
      <charset val="161"/>
      <scheme val="minor"/>
    </font>
    <font>
      <b/>
      <i/>
      <u/>
      <sz val="10"/>
      <color rgb="FFFF0000"/>
      <name val="Arial"/>
      <family val="2"/>
      <charset val="161"/>
    </font>
    <font>
      <b/>
      <i/>
      <u/>
      <sz val="11"/>
      <color rgb="FFFF0000"/>
      <name val="Calibri"/>
      <family val="2"/>
      <charset val="161"/>
      <scheme val="minor"/>
    </font>
    <font>
      <b/>
      <i/>
      <u/>
      <sz val="12"/>
      <color rgb="FFFF0000"/>
      <name val="Arial"/>
      <family val="2"/>
      <charset val="161"/>
    </font>
    <font>
      <b/>
      <i/>
      <u/>
      <sz val="12"/>
      <color rgb="FFFF0000"/>
      <name val="Calibri"/>
      <family val="2"/>
      <charset val="161"/>
      <scheme val="minor"/>
    </font>
    <font>
      <sz val="12"/>
      <color rgb="FFFF0000"/>
      <name val="Arial"/>
      <family val="2"/>
      <charset val="161"/>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medium">
        <color indexed="64"/>
      </right>
      <top style="thick">
        <color rgb="FFFF0000"/>
      </top>
      <bottom style="thick">
        <color rgb="FFFF0000"/>
      </bottom>
      <diagonal/>
    </border>
    <border>
      <left style="medium">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1">
    <xf numFmtId="0" fontId="0" fillId="0" borderId="0"/>
  </cellStyleXfs>
  <cellXfs count="91">
    <xf numFmtId="0" fontId="0" fillId="0" borderId="0" xfId="0"/>
    <xf numFmtId="0" fontId="3" fillId="0" borderId="0" xfId="0" applyFont="1"/>
    <xf numFmtId="0" fontId="0" fillId="0" borderId="0" xfId="0" applyAlignment="1">
      <alignment wrapText="1"/>
    </xf>
    <xf numFmtId="0" fontId="3" fillId="0" borderId="0" xfId="0" applyFont="1" applyAlignment="1">
      <alignment vertical="top" wrapText="1"/>
    </xf>
    <xf numFmtId="0" fontId="6" fillId="2" borderId="1" xfId="0" applyFont="1" applyFill="1" applyBorder="1" applyAlignment="1">
      <alignment vertical="top" wrapText="1"/>
    </xf>
    <xf numFmtId="0" fontId="0" fillId="0" borderId="5" xfId="0" applyBorder="1"/>
    <xf numFmtId="0" fontId="0" fillId="0" borderId="0" xfId="0" applyBorder="1"/>
    <xf numFmtId="0" fontId="0" fillId="0" borderId="6" xfId="0" applyBorder="1"/>
    <xf numFmtId="0" fontId="3" fillId="0" borderId="5" xfId="0" applyFont="1" applyBorder="1" applyAlignment="1">
      <alignment horizontal="left" indent="1"/>
    </xf>
    <xf numFmtId="0" fontId="0" fillId="0" borderId="0" xfId="0" applyBorder="1" applyAlignment="1"/>
    <xf numFmtId="0" fontId="0" fillId="0" borderId="6" xfId="0" applyBorder="1" applyAlignment="1"/>
    <xf numFmtId="0" fontId="0" fillId="0" borderId="6" xfId="0" applyBorder="1" applyAlignment="1">
      <alignment wrapText="1"/>
    </xf>
    <xf numFmtId="0" fontId="3" fillId="0" borderId="0" xfId="0" applyFont="1" applyBorder="1" applyAlignment="1">
      <alignment vertical="top" wrapText="1"/>
    </xf>
    <xf numFmtId="0" fontId="0" fillId="0" borderId="2" xfId="0" applyBorder="1"/>
    <xf numFmtId="0" fontId="0" fillId="0" borderId="3" xfId="0" applyBorder="1"/>
    <xf numFmtId="0" fontId="3" fillId="0" borderId="4" xfId="0" applyFont="1" applyBorder="1" applyAlignment="1">
      <alignment vertical="top" wrapText="1"/>
    </xf>
    <xf numFmtId="0" fontId="3" fillId="2" borderId="1" xfId="0" applyFont="1" applyFill="1" applyBorder="1" applyAlignment="1">
      <alignment vertical="top" wrapText="1"/>
    </xf>
    <xf numFmtId="0" fontId="0" fillId="0" borderId="1" xfId="0" applyBorder="1"/>
    <xf numFmtId="0" fontId="0" fillId="0" borderId="1" xfId="0" applyBorder="1" applyAlignment="1">
      <alignment horizontal="center" vertical="center"/>
    </xf>
    <xf numFmtId="9" fontId="3" fillId="2" borderId="1" xfId="0" applyNumberFormat="1" applyFont="1" applyFill="1" applyBorder="1" applyAlignment="1" applyProtection="1">
      <alignment horizontal="right" vertical="top" wrapText="1"/>
      <protection locked="0"/>
    </xf>
    <xf numFmtId="0" fontId="0" fillId="0" borderId="13" xfId="0" applyBorder="1" applyAlignment="1">
      <alignment horizontal="center" vertical="center"/>
    </xf>
    <xf numFmtId="0" fontId="3" fillId="2" borderId="0"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1" fillId="0" borderId="1" xfId="0" applyFont="1" applyBorder="1" applyAlignment="1">
      <alignment horizontal="center" vertical="center"/>
    </xf>
    <xf numFmtId="0" fontId="0" fillId="0" borderId="1" xfId="0" applyBorder="1" applyAlignment="1">
      <alignment horizontal="left" vertical="center"/>
    </xf>
    <xf numFmtId="0" fontId="8" fillId="0" borderId="1" xfId="0" applyFont="1" applyBorder="1"/>
    <xf numFmtId="0" fontId="1" fillId="0" borderId="1" xfId="0" applyFont="1" applyBorder="1"/>
    <xf numFmtId="0" fontId="7" fillId="0" borderId="14" xfId="0" applyFont="1" applyBorder="1" applyAlignment="1">
      <alignment horizontal="left" vertical="center"/>
    </xf>
    <xf numFmtId="0" fontId="0" fillId="0" borderId="15" xfId="0" applyBorder="1"/>
    <xf numFmtId="0" fontId="0" fillId="0" borderId="16" xfId="0" applyBorder="1"/>
    <xf numFmtId="0" fontId="1" fillId="0" borderId="14" xfId="0" applyFont="1" applyBorder="1"/>
    <xf numFmtId="0" fontId="8" fillId="0" borderId="15" xfId="0" applyFont="1" applyBorder="1"/>
    <xf numFmtId="0" fontId="8" fillId="0" borderId="16" xfId="0" applyFont="1" applyBorder="1"/>
    <xf numFmtId="0" fontId="0" fillId="0" borderId="14" xfId="0" applyBorder="1"/>
    <xf numFmtId="0" fontId="8" fillId="0" borderId="14" xfId="0" applyFont="1" applyBorder="1"/>
    <xf numFmtId="0" fontId="1" fillId="0" borderId="14" xfId="0" applyFont="1" applyBorder="1" applyAlignment="1">
      <alignment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10"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4" fillId="2" borderId="0" xfId="0" applyFont="1" applyFill="1" applyBorder="1" applyAlignment="1">
      <alignment horizontal="center" vertical="top" wrapText="1"/>
    </xf>
    <xf numFmtId="0" fontId="3" fillId="2" borderId="17" xfId="0" applyFont="1" applyFill="1" applyBorder="1" applyAlignment="1">
      <alignment vertical="top" wrapText="1"/>
    </xf>
    <xf numFmtId="0" fontId="6" fillId="2" borderId="15" xfId="0" applyFont="1" applyFill="1" applyBorder="1" applyAlignment="1">
      <alignment vertical="top" wrapText="1"/>
    </xf>
    <xf numFmtId="0" fontId="6" fillId="2" borderId="16" xfId="0" applyFont="1" applyFill="1" applyBorder="1" applyAlignment="1">
      <alignment vertical="top" wrapText="1"/>
    </xf>
    <xf numFmtId="2" fontId="3" fillId="2" borderId="1" xfId="0" applyNumberFormat="1" applyFont="1" applyFill="1" applyBorder="1" applyAlignment="1" applyProtection="1">
      <alignment horizontal="right" vertical="top" wrapText="1"/>
    </xf>
    <xf numFmtId="2" fontId="6" fillId="2" borderId="14" xfId="0" applyNumberFormat="1" applyFont="1" applyFill="1" applyBorder="1" applyAlignment="1">
      <alignment horizontal="center" vertical="center" wrapText="1"/>
    </xf>
    <xf numFmtId="0" fontId="12" fillId="0" borderId="1" xfId="0" applyFont="1" applyBorder="1"/>
    <xf numFmtId="2" fontId="11" fillId="2" borderId="1" xfId="0" applyNumberFormat="1" applyFont="1" applyFill="1" applyBorder="1" applyAlignment="1">
      <alignment vertical="top" wrapText="1"/>
    </xf>
    <xf numFmtId="0" fontId="3" fillId="3" borderId="1" xfId="0" applyFont="1" applyFill="1" applyBorder="1" applyAlignment="1" applyProtection="1">
      <alignment horizontal="right" vertical="top" wrapText="1"/>
      <protection locked="0"/>
    </xf>
    <xf numFmtId="0" fontId="0" fillId="3" borderId="1" xfId="0" applyFill="1" applyBorder="1" applyAlignment="1" applyProtection="1">
      <alignment horizontal="center" vertical="center"/>
      <protection locked="0"/>
    </xf>
    <xf numFmtId="0" fontId="0" fillId="3" borderId="16" xfId="0" applyFill="1" applyBorder="1" applyProtection="1">
      <protection locked="0"/>
    </xf>
    <xf numFmtId="0" fontId="0" fillId="3" borderId="1" xfId="0" applyFill="1" applyBorder="1" applyProtection="1">
      <protection locked="0"/>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0" fillId="3" borderId="1" xfId="0" applyFill="1" applyBorder="1" applyAlignment="1">
      <alignment horizontal="center"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3" fillId="2" borderId="1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209550</xdr:colOff>
      <xdr:row>46</xdr:row>
      <xdr:rowOff>9525</xdr:rowOff>
    </xdr:from>
    <xdr:to>
      <xdr:col>10</xdr:col>
      <xdr:colOff>76199</xdr:colOff>
      <xdr:row>48</xdr:row>
      <xdr:rowOff>9525</xdr:rowOff>
    </xdr:to>
    <xdr:sp macro="" textlink="">
      <xdr:nvSpPr>
        <xdr:cNvPr id="2" name="1 - TextBox"/>
        <xdr:cNvSpPr txBox="1"/>
      </xdr:nvSpPr>
      <xdr:spPr>
        <a:xfrm>
          <a:off x="7410450" y="8867775"/>
          <a:ext cx="62864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1400"/>
            <a:t>Ν</a:t>
          </a:r>
          <a:r>
            <a:rPr lang="el-GR" sz="1000"/>
            <a:t>Μ/Σ </a:t>
          </a:r>
          <a:r>
            <a:rPr lang="el-GR" sz="1050"/>
            <a:t>=</a:t>
          </a:r>
          <a:endParaRPr lang="el-GR" sz="1100"/>
        </a:p>
      </xdr:txBody>
    </xdr:sp>
    <xdr:clientData/>
  </xdr:twoCellAnchor>
  <xdr:twoCellAnchor>
    <xdr:from>
      <xdr:col>9</xdr:col>
      <xdr:colOff>219075</xdr:colOff>
      <xdr:row>46</xdr:row>
      <xdr:rowOff>0</xdr:rowOff>
    </xdr:from>
    <xdr:to>
      <xdr:col>11</xdr:col>
      <xdr:colOff>247650</xdr:colOff>
      <xdr:row>48</xdr:row>
      <xdr:rowOff>95250</xdr:rowOff>
    </xdr:to>
    <xdr:sp macro="" textlink="">
      <xdr:nvSpPr>
        <xdr:cNvPr id="3" name="2 - Ορθογώνιο"/>
        <xdr:cNvSpPr/>
      </xdr:nvSpPr>
      <xdr:spPr>
        <a:xfrm>
          <a:off x="7419975" y="8858250"/>
          <a:ext cx="1400175" cy="476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l-GR" sz="1100"/>
        </a:p>
      </xdr:txBody>
    </xdr:sp>
    <xdr:clientData/>
  </xdr:twoCellAnchor>
  <xdr:twoCellAnchor>
    <xdr:from>
      <xdr:col>11</xdr:col>
      <xdr:colOff>47625</xdr:colOff>
      <xdr:row>18</xdr:row>
      <xdr:rowOff>104776</xdr:rowOff>
    </xdr:from>
    <xdr:to>
      <xdr:col>15</xdr:col>
      <xdr:colOff>9525</xdr:colOff>
      <xdr:row>20</xdr:row>
      <xdr:rowOff>171450</xdr:rowOff>
    </xdr:to>
    <xdr:cxnSp macro="">
      <xdr:nvCxnSpPr>
        <xdr:cNvPr id="5" name="4 - Ευθύγραμμο βέλος σύνδεσης"/>
        <xdr:cNvCxnSpPr/>
      </xdr:nvCxnSpPr>
      <xdr:spPr>
        <a:xfrm flipV="1">
          <a:off x="8620125" y="3562351"/>
          <a:ext cx="1790700" cy="447674"/>
        </a:xfrm>
        <a:prstGeom prst="straightConnector1">
          <a:avLst/>
        </a:prstGeom>
        <a:ln>
          <a:headEnd type="arrow" w="med" len="med"/>
          <a:tailEnd type="none" w="med" len="med"/>
        </a:ln>
        <a:effectLst>
          <a:glow rad="63500">
            <a:schemeClr val="accent2">
              <a:satMod val="175000"/>
              <a:alpha val="40000"/>
            </a:schemeClr>
          </a:glow>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38100</xdr:colOff>
      <xdr:row>17</xdr:row>
      <xdr:rowOff>28575</xdr:rowOff>
    </xdr:from>
    <xdr:to>
      <xdr:col>17</xdr:col>
      <xdr:colOff>95250</xdr:colOff>
      <xdr:row>21</xdr:row>
      <xdr:rowOff>28575</xdr:rowOff>
    </xdr:to>
    <xdr:sp macro="" textlink="">
      <xdr:nvSpPr>
        <xdr:cNvPr id="7" name="6 - TextBox"/>
        <xdr:cNvSpPr txBox="1"/>
      </xdr:nvSpPr>
      <xdr:spPr>
        <a:xfrm>
          <a:off x="10439400" y="3295650"/>
          <a:ext cx="1276350" cy="762000"/>
        </a:xfrm>
        <a:prstGeom prst="rect">
          <a:avLst/>
        </a:prstGeom>
        <a:solidFill>
          <a:schemeClr val="lt1"/>
        </a:solidFill>
        <a:ln w="9525" cmpd="sng">
          <a:solidFill>
            <a:srgbClr val="FF0000"/>
          </a:solidFill>
        </a:ln>
        <a:effectLst>
          <a:glow rad="635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1100"/>
            <a:t>Επιλογή</a:t>
          </a:r>
          <a:r>
            <a:rPr lang="el-GR" sz="1100" baseline="0"/>
            <a:t> συντελεστή χρησιμοποίησης</a:t>
          </a:r>
          <a:endParaRPr lang="el-GR" sz="1100"/>
        </a:p>
      </xdr:txBody>
    </xdr:sp>
    <xdr:clientData/>
  </xdr:twoCellAnchor>
  <xdr:twoCellAnchor>
    <xdr:from>
      <xdr:col>12</xdr:col>
      <xdr:colOff>457200</xdr:colOff>
      <xdr:row>1</xdr:row>
      <xdr:rowOff>19050</xdr:rowOff>
    </xdr:from>
    <xdr:to>
      <xdr:col>18</xdr:col>
      <xdr:colOff>133350</xdr:colOff>
      <xdr:row>12</xdr:row>
      <xdr:rowOff>38100</xdr:rowOff>
    </xdr:to>
    <xdr:sp macro="" textlink="">
      <xdr:nvSpPr>
        <xdr:cNvPr id="8" name="7 - TextBox"/>
        <xdr:cNvSpPr txBox="1"/>
      </xdr:nvSpPr>
      <xdr:spPr>
        <a:xfrm>
          <a:off x="9639300" y="219075"/>
          <a:ext cx="2724150" cy="2114550"/>
        </a:xfrm>
        <a:prstGeom prst="rect">
          <a:avLst/>
        </a:prstGeom>
        <a:solidFill>
          <a:schemeClr val="lt1"/>
        </a:solidFill>
        <a:ln w="28575" cmpd="sng">
          <a:solidFill>
            <a:srgbClr val="FF0000"/>
          </a:solidFill>
        </a:ln>
        <a:effectLst>
          <a:glow rad="1016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1800">
              <a:solidFill>
                <a:srgbClr val="FF0000"/>
              </a:solidFill>
            </a:rPr>
            <a:t>Τοποθετήστε</a:t>
          </a:r>
          <a:r>
            <a:rPr lang="el-GR" sz="1800" baseline="0">
              <a:solidFill>
                <a:srgbClr val="FF0000"/>
              </a:solidFill>
            </a:rPr>
            <a:t>  τα δεδομένα στα αντίστοιχα χρωματιστά πεδία για να υπολογίσετε τον μετασχηματιστή</a:t>
          </a:r>
          <a:endParaRPr lang="el-GR" sz="1800">
            <a:solidFill>
              <a:srgbClr val="FF0000"/>
            </a:solidFill>
          </a:endParaRPr>
        </a:p>
      </xdr:txBody>
    </xdr:sp>
    <xdr:clientData/>
  </xdr:twoCellAnchor>
  <xdr:twoCellAnchor>
    <xdr:from>
      <xdr:col>13</xdr:col>
      <xdr:colOff>19050</xdr:colOff>
      <xdr:row>23</xdr:row>
      <xdr:rowOff>171450</xdr:rowOff>
    </xdr:from>
    <xdr:to>
      <xdr:col>15</xdr:col>
      <xdr:colOff>228600</xdr:colOff>
      <xdr:row>26</xdr:row>
      <xdr:rowOff>123825</xdr:rowOff>
    </xdr:to>
    <xdr:cxnSp macro="">
      <xdr:nvCxnSpPr>
        <xdr:cNvPr id="10" name="9 - Ευθύγραμμο βέλος σύνδεσης"/>
        <xdr:cNvCxnSpPr/>
      </xdr:nvCxnSpPr>
      <xdr:spPr>
        <a:xfrm flipH="1">
          <a:off x="9810750" y="4581525"/>
          <a:ext cx="819150" cy="542925"/>
        </a:xfrm>
        <a:prstGeom prst="straightConnector1">
          <a:avLst/>
        </a:prstGeom>
        <a:ln>
          <a:solidFill>
            <a:srgbClr val="FF0000"/>
          </a:solidFill>
          <a:tailEnd type="arrow"/>
        </a:ln>
        <a:effectLst>
          <a:glow rad="63500">
            <a:schemeClr val="accent2">
              <a:satMod val="175000"/>
              <a:alpha val="40000"/>
            </a:schemeClr>
          </a:glow>
        </a:effectLst>
      </xdr:spPr>
      <xdr:style>
        <a:lnRef idx="1">
          <a:schemeClr val="accent3"/>
        </a:lnRef>
        <a:fillRef idx="0">
          <a:schemeClr val="accent3"/>
        </a:fillRef>
        <a:effectRef idx="0">
          <a:schemeClr val="accent3"/>
        </a:effectRef>
        <a:fontRef idx="minor">
          <a:schemeClr val="tx1"/>
        </a:fontRef>
      </xdr:style>
    </xdr:cxnSp>
    <xdr:clientData/>
  </xdr:twoCellAnchor>
  <xdr:twoCellAnchor>
    <xdr:from>
      <xdr:col>15</xdr:col>
      <xdr:colOff>180975</xdr:colOff>
      <xdr:row>22</xdr:row>
      <xdr:rowOff>19049</xdr:rowOff>
    </xdr:from>
    <xdr:to>
      <xdr:col>17</xdr:col>
      <xdr:colOff>400050</xdr:colOff>
      <xdr:row>27</xdr:row>
      <xdr:rowOff>104774</xdr:rowOff>
    </xdr:to>
    <xdr:sp macro="" textlink="">
      <xdr:nvSpPr>
        <xdr:cNvPr id="13" name="12 - TextBox"/>
        <xdr:cNvSpPr txBox="1"/>
      </xdr:nvSpPr>
      <xdr:spPr>
        <a:xfrm>
          <a:off x="10582275" y="4238624"/>
          <a:ext cx="1438275" cy="1076325"/>
        </a:xfrm>
        <a:prstGeom prst="rect">
          <a:avLst/>
        </a:prstGeom>
        <a:solidFill>
          <a:schemeClr val="lt1"/>
        </a:solidFill>
        <a:ln w="19050" cmpd="sng">
          <a:solidFill>
            <a:srgbClr val="FF0000"/>
          </a:solidFill>
          <a:prstDash val="lgDash"/>
        </a:ln>
        <a:effectLst>
          <a:glow rad="635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1100" b="1" i="1" u="sng">
              <a:solidFill>
                <a:srgbClr val="FF0000"/>
              </a:solidFill>
            </a:rPr>
            <a:t>ΠΡΟΣΟΧΗ</a:t>
          </a:r>
        </a:p>
        <a:p>
          <a:r>
            <a:rPr lang="el-GR" sz="1100" b="1" i="1" u="sng">
              <a:solidFill>
                <a:srgbClr val="FF0000"/>
              </a:solidFill>
            </a:rPr>
            <a:t>Στις</a:t>
          </a:r>
          <a:r>
            <a:rPr lang="el-GR" sz="1100" b="1" i="1" u="sng" baseline="0">
              <a:solidFill>
                <a:srgbClr val="FF0000"/>
              </a:solidFill>
            </a:rPr>
            <a:t> μονάδες</a:t>
          </a:r>
          <a:r>
            <a:rPr lang="en-US" sz="1100" b="1" i="1" u="sng" baseline="0">
              <a:solidFill>
                <a:srgbClr val="FF0000"/>
              </a:solidFill>
            </a:rPr>
            <a:t>.</a:t>
          </a:r>
        </a:p>
        <a:p>
          <a:r>
            <a:rPr lang="el-GR" sz="1100" b="1" i="1" u="sng" baseline="0">
              <a:solidFill>
                <a:srgbClr val="FF0000"/>
              </a:solidFill>
            </a:rPr>
            <a:t>Για μετατροπές χρησιμοποίστε τα αντίστοιχα πεδία</a:t>
          </a:r>
          <a:endParaRPr lang="el-GR" sz="1100" b="1" i="1" u="sng">
            <a:solidFill>
              <a:srgbClr val="FF0000"/>
            </a:solidFill>
          </a:endParaRPr>
        </a:p>
      </xdr:txBody>
    </xdr:sp>
    <xdr:clientData/>
  </xdr:twoCellAnchor>
  <xdr:twoCellAnchor>
    <xdr:from>
      <xdr:col>12</xdr:col>
      <xdr:colOff>66675</xdr:colOff>
      <xdr:row>24</xdr:row>
      <xdr:rowOff>0</xdr:rowOff>
    </xdr:from>
    <xdr:to>
      <xdr:col>15</xdr:col>
      <xdr:colOff>114302</xdr:colOff>
      <xdr:row>24</xdr:row>
      <xdr:rowOff>28575</xdr:rowOff>
    </xdr:to>
    <xdr:cxnSp macro="">
      <xdr:nvCxnSpPr>
        <xdr:cNvPr id="14" name="13 - Ευθύγραμμο βέλος σύνδεσης"/>
        <xdr:cNvCxnSpPr/>
      </xdr:nvCxnSpPr>
      <xdr:spPr>
        <a:xfrm flipH="1">
          <a:off x="9248775" y="4600575"/>
          <a:ext cx="1266827" cy="28575"/>
        </a:xfrm>
        <a:prstGeom prst="straightConnector1">
          <a:avLst/>
        </a:prstGeom>
        <a:ln>
          <a:solidFill>
            <a:srgbClr val="FF0000"/>
          </a:solidFill>
          <a:tailEnd type="arrow"/>
        </a:ln>
        <a:effectLst>
          <a:glow rad="63500">
            <a:schemeClr val="accent2">
              <a:satMod val="175000"/>
              <a:alpha val="40000"/>
            </a:schemeClr>
          </a:glow>
        </a:effectLst>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tabSelected="1" workbookViewId="0">
      <selection activeCell="T25" sqref="T25"/>
    </sheetView>
  </sheetViews>
  <sheetFormatPr defaultRowHeight="14.4" x14ac:dyDescent="0.3"/>
  <cols>
    <col min="6" max="6" width="10.5546875" customWidth="1"/>
    <col min="9" max="9" width="33.44140625" customWidth="1"/>
    <col min="10" max="10" width="11.44140625" customWidth="1"/>
    <col min="15" max="15" width="0" hidden="1" customWidth="1"/>
  </cols>
  <sheetData>
    <row r="1" spans="1:14" ht="15.75" customHeight="1" thickBot="1" x14ac:dyDescent="0.35">
      <c r="A1" s="72" t="s">
        <v>0</v>
      </c>
      <c r="B1" s="73"/>
      <c r="C1" s="73"/>
      <c r="D1" s="73"/>
      <c r="E1" s="73"/>
      <c r="F1" s="73"/>
      <c r="G1" s="74"/>
      <c r="I1" s="84" t="s">
        <v>21</v>
      </c>
      <c r="J1" s="84"/>
      <c r="K1" s="84"/>
      <c r="L1" s="84"/>
    </row>
    <row r="2" spans="1:14" x14ac:dyDescent="0.3">
      <c r="A2" s="5"/>
      <c r="B2" s="6"/>
      <c r="C2" s="6"/>
      <c r="D2" s="6"/>
      <c r="E2" s="6"/>
      <c r="F2" s="6"/>
      <c r="G2" s="7"/>
      <c r="I2" s="4" t="s">
        <v>8</v>
      </c>
      <c r="J2" s="47">
        <v>0.65</v>
      </c>
      <c r="K2" s="44">
        <v>1</v>
      </c>
      <c r="L2" s="45"/>
    </row>
    <row r="3" spans="1:14" x14ac:dyDescent="0.3">
      <c r="A3" s="75" t="s">
        <v>1</v>
      </c>
      <c r="B3" s="76"/>
      <c r="C3" s="76"/>
      <c r="D3" s="76"/>
      <c r="E3" s="76"/>
      <c r="F3" s="76"/>
      <c r="G3" s="77"/>
      <c r="H3" s="2"/>
      <c r="I3" s="4" t="s">
        <v>9</v>
      </c>
      <c r="J3" s="47">
        <v>0.65</v>
      </c>
      <c r="K3" s="44">
        <v>2</v>
      </c>
      <c r="L3" s="45"/>
    </row>
    <row r="4" spans="1:14" x14ac:dyDescent="0.3">
      <c r="A4" s="75"/>
      <c r="B4" s="76"/>
      <c r="C4" s="76"/>
      <c r="D4" s="76"/>
      <c r="E4" s="76"/>
      <c r="F4" s="76"/>
      <c r="G4" s="77"/>
      <c r="H4" s="2"/>
      <c r="I4" s="4" t="s">
        <v>10</v>
      </c>
      <c r="J4" s="47">
        <v>0.6</v>
      </c>
      <c r="K4" s="44">
        <v>3</v>
      </c>
      <c r="L4" s="45"/>
    </row>
    <row r="5" spans="1:14" x14ac:dyDescent="0.3">
      <c r="A5" s="75"/>
      <c r="B5" s="76"/>
      <c r="C5" s="76"/>
      <c r="D5" s="76"/>
      <c r="E5" s="76"/>
      <c r="F5" s="76"/>
      <c r="G5" s="77"/>
      <c r="H5" s="2"/>
      <c r="I5" s="4" t="s">
        <v>11</v>
      </c>
      <c r="J5" s="47">
        <v>0.6</v>
      </c>
      <c r="K5" s="44">
        <v>4</v>
      </c>
      <c r="L5" s="45"/>
    </row>
    <row r="6" spans="1:14" x14ac:dyDescent="0.3">
      <c r="A6" s="75"/>
      <c r="B6" s="76"/>
      <c r="C6" s="76"/>
      <c r="D6" s="76"/>
      <c r="E6" s="76"/>
      <c r="F6" s="76"/>
      <c r="G6" s="77"/>
      <c r="H6" s="2"/>
      <c r="I6" s="4" t="s">
        <v>12</v>
      </c>
      <c r="J6" s="47">
        <v>0.75</v>
      </c>
      <c r="K6" s="44">
        <v>5</v>
      </c>
      <c r="L6" s="45"/>
    </row>
    <row r="7" spans="1:14" x14ac:dyDescent="0.3">
      <c r="A7" s="75"/>
      <c r="B7" s="76"/>
      <c r="C7" s="76"/>
      <c r="D7" s="76"/>
      <c r="E7" s="76"/>
      <c r="F7" s="76"/>
      <c r="G7" s="77"/>
      <c r="H7" s="2"/>
      <c r="I7" s="4" t="s">
        <v>13</v>
      </c>
      <c r="J7" s="47">
        <v>0.5</v>
      </c>
      <c r="K7" s="44">
        <v>6</v>
      </c>
      <c r="L7" s="45"/>
    </row>
    <row r="8" spans="1:14" x14ac:dyDescent="0.3">
      <c r="A8" s="75"/>
      <c r="B8" s="76"/>
      <c r="C8" s="76"/>
      <c r="D8" s="76"/>
      <c r="E8" s="76"/>
      <c r="F8" s="76"/>
      <c r="G8" s="77"/>
      <c r="H8" s="2"/>
      <c r="I8" s="4" t="s">
        <v>14</v>
      </c>
      <c r="J8" s="47">
        <v>0.7</v>
      </c>
      <c r="K8" s="44">
        <v>7</v>
      </c>
      <c r="L8" s="45"/>
    </row>
    <row r="9" spans="1:14" x14ac:dyDescent="0.3">
      <c r="A9" s="75"/>
      <c r="B9" s="76"/>
      <c r="C9" s="76"/>
      <c r="D9" s="76"/>
      <c r="E9" s="76"/>
      <c r="F9" s="76"/>
      <c r="G9" s="77"/>
      <c r="H9" s="2"/>
      <c r="I9" s="4" t="s">
        <v>15</v>
      </c>
      <c r="J9" s="47">
        <v>0.5</v>
      </c>
      <c r="K9" s="44">
        <v>8</v>
      </c>
      <c r="L9" s="45"/>
    </row>
    <row r="10" spans="1:14" x14ac:dyDescent="0.3">
      <c r="A10" s="75"/>
      <c r="B10" s="76"/>
      <c r="C10" s="76"/>
      <c r="D10" s="76"/>
      <c r="E10" s="76"/>
      <c r="F10" s="76"/>
      <c r="G10" s="77"/>
      <c r="H10" s="2"/>
      <c r="I10" s="4" t="s">
        <v>16</v>
      </c>
      <c r="J10" s="47">
        <v>0.55000000000000004</v>
      </c>
      <c r="K10" s="44">
        <v>9</v>
      </c>
      <c r="L10" s="45"/>
    </row>
    <row r="11" spans="1:14" x14ac:dyDescent="0.3">
      <c r="A11" s="75"/>
      <c r="B11" s="76"/>
      <c r="C11" s="76"/>
      <c r="D11" s="76"/>
      <c r="E11" s="76"/>
      <c r="F11" s="76"/>
      <c r="G11" s="77"/>
      <c r="H11" s="2"/>
      <c r="I11" s="4" t="s">
        <v>17</v>
      </c>
      <c r="J11" s="47">
        <v>0.5</v>
      </c>
      <c r="K11" s="44">
        <v>10</v>
      </c>
      <c r="L11" s="45"/>
    </row>
    <row r="12" spans="1:14" x14ac:dyDescent="0.3">
      <c r="A12" s="75"/>
      <c r="B12" s="76"/>
      <c r="C12" s="76"/>
      <c r="D12" s="76"/>
      <c r="E12" s="76"/>
      <c r="F12" s="76"/>
      <c r="G12" s="77"/>
      <c r="H12" s="2"/>
      <c r="I12" s="4" t="s">
        <v>18</v>
      </c>
      <c r="J12" s="47">
        <v>0.5</v>
      </c>
      <c r="K12" s="44">
        <v>11</v>
      </c>
      <c r="L12" s="45"/>
    </row>
    <row r="13" spans="1:14" x14ac:dyDescent="0.3">
      <c r="A13" s="75"/>
      <c r="B13" s="76"/>
      <c r="C13" s="76"/>
      <c r="D13" s="76"/>
      <c r="E13" s="76"/>
      <c r="F13" s="76"/>
      <c r="G13" s="77"/>
      <c r="H13" s="2"/>
      <c r="I13" s="4" t="s">
        <v>19</v>
      </c>
      <c r="J13" s="47">
        <v>0.62</v>
      </c>
      <c r="K13" s="44">
        <v>12</v>
      </c>
      <c r="L13" s="45"/>
    </row>
    <row r="14" spans="1:14" x14ac:dyDescent="0.3">
      <c r="A14" s="75"/>
      <c r="B14" s="76"/>
      <c r="C14" s="76"/>
      <c r="D14" s="76"/>
      <c r="E14" s="76"/>
      <c r="F14" s="76"/>
      <c r="G14" s="77"/>
      <c r="H14" s="2"/>
      <c r="I14" s="4" t="s">
        <v>20</v>
      </c>
      <c r="J14" s="47">
        <v>0.72</v>
      </c>
      <c r="K14" s="44">
        <v>13</v>
      </c>
      <c r="L14" s="45"/>
    </row>
    <row r="15" spans="1:14" ht="15" thickBot="1" x14ac:dyDescent="0.35">
      <c r="A15" s="75"/>
      <c r="B15" s="76"/>
      <c r="C15" s="76"/>
      <c r="D15" s="76"/>
      <c r="E15" s="76"/>
      <c r="F15" s="76"/>
      <c r="G15" s="77"/>
      <c r="H15" s="2"/>
    </row>
    <row r="16" spans="1:14" ht="15" thickBot="1" x14ac:dyDescent="0.35">
      <c r="A16" s="75"/>
      <c r="B16" s="76"/>
      <c r="C16" s="76"/>
      <c r="D16" s="76"/>
      <c r="E16" s="76"/>
      <c r="F16" s="76"/>
      <c r="G16" s="77"/>
      <c r="H16" s="2"/>
      <c r="I16" s="81" t="s">
        <v>29</v>
      </c>
      <c r="J16" s="82"/>
      <c r="K16" s="82"/>
      <c r="L16" s="82"/>
      <c r="M16" s="82"/>
      <c r="N16" s="83"/>
    </row>
    <row r="17" spans="1:14" x14ac:dyDescent="0.3">
      <c r="A17" s="75"/>
      <c r="B17" s="76"/>
      <c r="C17" s="76"/>
      <c r="D17" s="76"/>
      <c r="E17" s="76"/>
      <c r="F17" s="76"/>
      <c r="G17" s="77"/>
      <c r="H17" s="2"/>
    </row>
    <row r="18" spans="1:14" x14ac:dyDescent="0.3">
      <c r="A18" s="75"/>
      <c r="B18" s="76"/>
      <c r="C18" s="76"/>
      <c r="D18" s="76"/>
      <c r="E18" s="76"/>
      <c r="F18" s="76"/>
      <c r="G18" s="77"/>
      <c r="H18" s="2"/>
      <c r="I18" s="16" t="s">
        <v>23</v>
      </c>
      <c r="J18" s="50">
        <v>560</v>
      </c>
      <c r="K18" s="18" t="s">
        <v>27</v>
      </c>
    </row>
    <row r="19" spans="1:14" x14ac:dyDescent="0.3">
      <c r="A19" s="75"/>
      <c r="B19" s="76"/>
      <c r="C19" s="76"/>
      <c r="D19" s="76"/>
      <c r="E19" s="76"/>
      <c r="F19" s="76"/>
      <c r="G19" s="77"/>
      <c r="H19" s="2"/>
      <c r="I19" s="16" t="s">
        <v>24</v>
      </c>
      <c r="J19" s="50">
        <v>100</v>
      </c>
      <c r="K19" s="18" t="s">
        <v>28</v>
      </c>
    </row>
    <row r="20" spans="1:14" x14ac:dyDescent="0.3">
      <c r="A20" s="75"/>
      <c r="B20" s="76"/>
      <c r="C20" s="76"/>
      <c r="D20" s="76"/>
      <c r="E20" s="76"/>
      <c r="F20" s="76"/>
      <c r="G20" s="77"/>
      <c r="H20" s="2"/>
      <c r="I20" s="16" t="s">
        <v>25</v>
      </c>
      <c r="J20" s="50">
        <v>200</v>
      </c>
      <c r="K20" s="18" t="s">
        <v>28</v>
      </c>
    </row>
    <row r="21" spans="1:14" x14ac:dyDescent="0.3">
      <c r="A21" s="75"/>
      <c r="B21" s="76"/>
      <c r="C21" s="76"/>
      <c r="D21" s="76"/>
      <c r="E21" s="76"/>
      <c r="F21" s="76"/>
      <c r="G21" s="77"/>
      <c r="H21" s="2"/>
      <c r="I21" s="16" t="s">
        <v>26</v>
      </c>
      <c r="J21" s="19">
        <v>0.25</v>
      </c>
      <c r="K21" s="17"/>
    </row>
    <row r="22" spans="1:14" x14ac:dyDescent="0.3">
      <c r="A22" s="75"/>
      <c r="B22" s="76"/>
      <c r="C22" s="76"/>
      <c r="D22" s="76"/>
      <c r="E22" s="76"/>
      <c r="F22" s="76"/>
      <c r="G22" s="77"/>
      <c r="H22" s="2"/>
      <c r="I22" s="16" t="s">
        <v>50</v>
      </c>
      <c r="J22" s="46">
        <f>CHOOSE(K22,J2,J3,J4,J5,J6,J7,J8,J9,J10,J11,J12,J13,J14)</f>
        <v>0.6</v>
      </c>
      <c r="K22" s="51">
        <v>4</v>
      </c>
      <c r="L22" t="str">
        <f>CHOOSE(K22,I2,I3,I4,I5,I6,I7,I8,I9,I10,I11,I12,I13,I14)</f>
        <v>Εργοστάσια μαρμάρου</v>
      </c>
    </row>
    <row r="23" spans="1:14" x14ac:dyDescent="0.3">
      <c r="A23" s="75"/>
      <c r="B23" s="76"/>
      <c r="C23" s="76"/>
      <c r="D23" s="76"/>
      <c r="E23" s="76"/>
      <c r="F23" s="76"/>
      <c r="G23" s="77"/>
      <c r="H23" s="2"/>
      <c r="I23" s="16" t="s">
        <v>51</v>
      </c>
      <c r="J23" s="50">
        <v>0.85</v>
      </c>
      <c r="K23" s="17"/>
    </row>
    <row r="24" spans="1:14" x14ac:dyDescent="0.3">
      <c r="A24" s="75"/>
      <c r="B24" s="76"/>
      <c r="C24" s="76"/>
      <c r="D24" s="76"/>
      <c r="E24" s="76"/>
      <c r="F24" s="76"/>
      <c r="G24" s="77"/>
      <c r="H24" s="2"/>
      <c r="J24" s="20" t="s">
        <v>30</v>
      </c>
      <c r="K24" s="20" t="s">
        <v>28</v>
      </c>
      <c r="L24" s="18" t="s">
        <v>52</v>
      </c>
    </row>
    <row r="25" spans="1:14" ht="15" thickBot="1" x14ac:dyDescent="0.35">
      <c r="A25" s="78"/>
      <c r="B25" s="79"/>
      <c r="C25" s="79"/>
      <c r="D25" s="79"/>
      <c r="E25" s="79"/>
      <c r="F25" s="79"/>
      <c r="G25" s="80"/>
      <c r="H25" s="2"/>
      <c r="I25" s="17" t="s">
        <v>56</v>
      </c>
      <c r="J25" s="51">
        <v>560</v>
      </c>
      <c r="K25" s="24">
        <f>ROUND(SUM(J25*0.736),2)</f>
        <v>412.16</v>
      </c>
      <c r="L25" s="24">
        <f>ROUND(SUM(K25*1.17),2)</f>
        <v>482.23</v>
      </c>
    </row>
    <row r="26" spans="1:14" ht="15" thickBot="1" x14ac:dyDescent="0.35">
      <c r="A26" s="3"/>
      <c r="B26" s="3"/>
      <c r="C26" s="3"/>
      <c r="D26" s="3"/>
      <c r="E26" s="3"/>
      <c r="F26" s="3"/>
      <c r="G26" s="3"/>
      <c r="H26" s="2"/>
      <c r="I26" s="25" t="s">
        <v>57</v>
      </c>
      <c r="J26" s="24">
        <f>SUM(K26/0.736)</f>
        <v>0</v>
      </c>
      <c r="K26" s="51">
        <v>0</v>
      </c>
      <c r="L26" s="24">
        <f>ROUND(SUM(K26*1.17),2)</f>
        <v>0</v>
      </c>
    </row>
    <row r="27" spans="1:14" ht="16.2" thickBot="1" x14ac:dyDescent="0.35">
      <c r="A27" s="85" t="s">
        <v>2</v>
      </c>
      <c r="B27" s="86"/>
      <c r="C27" s="86"/>
      <c r="D27" s="86"/>
      <c r="E27" s="86"/>
      <c r="F27" s="86"/>
      <c r="G27" s="87"/>
      <c r="H27" s="2"/>
      <c r="I27" s="25" t="s">
        <v>58</v>
      </c>
      <c r="J27" s="24">
        <f>SUM(K27/0.736)</f>
        <v>0</v>
      </c>
      <c r="K27" s="24">
        <f>ROUND(SUM(L27/1.17),2)</f>
        <v>0</v>
      </c>
      <c r="L27" s="56">
        <v>0</v>
      </c>
    </row>
    <row r="28" spans="1:14" x14ac:dyDescent="0.3">
      <c r="A28" s="13"/>
      <c r="B28" s="14"/>
      <c r="C28" s="14"/>
      <c r="D28" s="14"/>
      <c r="E28" s="14"/>
      <c r="F28" s="14"/>
      <c r="G28" s="15"/>
      <c r="H28" s="2"/>
      <c r="I28" s="34" t="s">
        <v>43</v>
      </c>
      <c r="J28" s="29"/>
      <c r="K28" s="29"/>
      <c r="L28" s="30"/>
      <c r="M28" s="52">
        <v>412.4</v>
      </c>
      <c r="N28" s="17" t="s">
        <v>33</v>
      </c>
    </row>
    <row r="29" spans="1:14" ht="15" customHeight="1" x14ac:dyDescent="0.3">
      <c r="A29" s="88" t="s">
        <v>3</v>
      </c>
      <c r="B29" s="89"/>
      <c r="C29" s="89"/>
      <c r="D29" s="89"/>
      <c r="E29" s="89"/>
      <c r="F29" s="89"/>
      <c r="G29" s="90"/>
      <c r="H29" s="2"/>
      <c r="I29" s="34" t="s">
        <v>32</v>
      </c>
      <c r="J29" s="29"/>
      <c r="K29" s="29"/>
      <c r="L29" s="30"/>
      <c r="M29" s="30">
        <f>SUM(M28*25%)</f>
        <v>103.1</v>
      </c>
      <c r="N29" s="17"/>
    </row>
    <row r="30" spans="1:14" x14ac:dyDescent="0.3">
      <c r="A30" s="88"/>
      <c r="B30" s="89"/>
      <c r="C30" s="89"/>
      <c r="D30" s="89"/>
      <c r="E30" s="89"/>
      <c r="F30" s="89"/>
      <c r="G30" s="90"/>
      <c r="H30" s="2"/>
      <c r="I30" s="35" t="s">
        <v>34</v>
      </c>
      <c r="J30" s="32"/>
      <c r="K30" s="32"/>
      <c r="L30" s="33"/>
      <c r="M30" s="33">
        <f>SUM(M28:M29)</f>
        <v>515.5</v>
      </c>
      <c r="N30" s="26" t="s">
        <v>33</v>
      </c>
    </row>
    <row r="31" spans="1:14" x14ac:dyDescent="0.3">
      <c r="A31" s="88"/>
      <c r="B31" s="89"/>
      <c r="C31" s="89"/>
      <c r="D31" s="89"/>
      <c r="E31" s="89"/>
      <c r="F31" s="89"/>
      <c r="G31" s="90"/>
      <c r="H31" s="2"/>
      <c r="I31" s="5"/>
      <c r="J31" s="6"/>
      <c r="K31" s="6"/>
      <c r="L31" s="6"/>
      <c r="M31" s="6"/>
      <c r="N31" s="7"/>
    </row>
    <row r="32" spans="1:14" x14ac:dyDescent="0.3">
      <c r="A32" s="8" t="s">
        <v>4</v>
      </c>
      <c r="B32" s="6"/>
      <c r="C32" s="6"/>
      <c r="D32" s="9"/>
      <c r="E32" s="9"/>
      <c r="F32" s="9"/>
      <c r="G32" s="10"/>
      <c r="H32" s="2"/>
      <c r="I32" s="28" t="s">
        <v>35</v>
      </c>
      <c r="J32" s="29"/>
      <c r="K32" s="29"/>
      <c r="L32" s="30"/>
      <c r="M32" s="17">
        <f>SUM(M30*25%)</f>
        <v>128.875</v>
      </c>
      <c r="N32" s="17"/>
    </row>
    <row r="33" spans="1:14" x14ac:dyDescent="0.3">
      <c r="A33" s="8" t="s">
        <v>5</v>
      </c>
      <c r="B33" s="6"/>
      <c r="C33" s="6"/>
      <c r="D33" s="6"/>
      <c r="E33" s="6"/>
      <c r="F33" s="6"/>
      <c r="G33" s="11"/>
      <c r="H33" s="2"/>
      <c r="I33" s="31" t="s">
        <v>36</v>
      </c>
      <c r="J33" s="29"/>
      <c r="K33" s="29"/>
      <c r="L33" s="30"/>
      <c r="M33" s="27">
        <f>SUM(M30:M32)</f>
        <v>644.375</v>
      </c>
      <c r="N33" s="27" t="s">
        <v>33</v>
      </c>
    </row>
    <row r="34" spans="1:14" x14ac:dyDescent="0.3">
      <c r="A34" s="8" t="s">
        <v>6</v>
      </c>
      <c r="B34" s="6"/>
      <c r="C34" s="6"/>
      <c r="D34" s="6"/>
      <c r="E34" s="6"/>
      <c r="F34" s="6"/>
      <c r="G34" s="11"/>
      <c r="H34" s="2"/>
    </row>
    <row r="35" spans="1:14" x14ac:dyDescent="0.3">
      <c r="A35" s="8" t="s">
        <v>7</v>
      </c>
      <c r="B35" s="6"/>
      <c r="C35" s="6"/>
      <c r="D35" s="6"/>
      <c r="E35" s="6"/>
      <c r="F35" s="6"/>
      <c r="G35" s="11"/>
      <c r="H35" s="2"/>
      <c r="I35" s="34" t="s">
        <v>44</v>
      </c>
      <c r="J35" s="29"/>
      <c r="K35" s="29"/>
      <c r="L35" s="30"/>
      <c r="M35" s="53">
        <v>100</v>
      </c>
      <c r="N35" s="17" t="s">
        <v>33</v>
      </c>
    </row>
    <row r="36" spans="1:14" ht="15" customHeight="1" x14ac:dyDescent="0.3">
      <c r="A36" s="75" t="s">
        <v>22</v>
      </c>
      <c r="B36" s="76"/>
      <c r="C36" s="76"/>
      <c r="D36" s="76"/>
      <c r="E36" s="76"/>
      <c r="F36" s="76"/>
      <c r="G36" s="77"/>
      <c r="H36" s="2"/>
      <c r="I36" s="34" t="s">
        <v>39</v>
      </c>
      <c r="J36" s="29"/>
      <c r="K36" s="29"/>
      <c r="L36" s="30"/>
      <c r="M36" s="17">
        <f>SUM(M35*25%)</f>
        <v>25</v>
      </c>
      <c r="N36" s="17"/>
    </row>
    <row r="37" spans="1:14" x14ac:dyDescent="0.3">
      <c r="A37" s="75"/>
      <c r="B37" s="76"/>
      <c r="C37" s="76"/>
      <c r="D37" s="76"/>
      <c r="E37" s="76"/>
      <c r="F37" s="76"/>
      <c r="G37" s="77"/>
      <c r="H37" s="2"/>
      <c r="I37" s="31" t="s">
        <v>38</v>
      </c>
      <c r="J37" s="29"/>
      <c r="K37" s="29"/>
      <c r="L37" s="30"/>
      <c r="M37" s="27">
        <f>SUM(M35:M36)</f>
        <v>125</v>
      </c>
      <c r="N37" s="27" t="s">
        <v>33</v>
      </c>
    </row>
    <row r="38" spans="1:14" ht="15.75" customHeight="1" x14ac:dyDescent="0.3">
      <c r="A38" s="75"/>
      <c r="B38" s="76"/>
      <c r="C38" s="76"/>
      <c r="D38" s="76"/>
      <c r="E38" s="76"/>
      <c r="F38" s="76"/>
      <c r="G38" s="77"/>
      <c r="H38" s="2"/>
    </row>
    <row r="39" spans="1:14" x14ac:dyDescent="0.3">
      <c r="A39" s="75"/>
      <c r="B39" s="76"/>
      <c r="C39" s="76"/>
      <c r="D39" s="76"/>
      <c r="E39" s="76"/>
      <c r="F39" s="76"/>
      <c r="G39" s="77"/>
      <c r="H39" s="2"/>
      <c r="I39" s="34" t="s">
        <v>55</v>
      </c>
      <c r="J39" s="29"/>
      <c r="K39" s="29"/>
      <c r="L39" s="30"/>
      <c r="M39" s="53">
        <v>200</v>
      </c>
      <c r="N39" s="17" t="s">
        <v>28</v>
      </c>
    </row>
    <row r="40" spans="1:14" x14ac:dyDescent="0.3">
      <c r="A40" s="75"/>
      <c r="B40" s="76"/>
      <c r="C40" s="76"/>
      <c r="D40" s="76"/>
      <c r="E40" s="76"/>
      <c r="F40" s="76"/>
      <c r="G40" s="77"/>
      <c r="H40" s="2"/>
      <c r="I40" s="34" t="s">
        <v>41</v>
      </c>
      <c r="J40" s="29"/>
      <c r="K40" s="29"/>
      <c r="L40" s="30"/>
      <c r="M40" s="17">
        <f>SUM(M39*25%)</f>
        <v>50</v>
      </c>
      <c r="N40" s="17"/>
    </row>
    <row r="41" spans="1:14" x14ac:dyDescent="0.3">
      <c r="A41" s="75"/>
      <c r="B41" s="76"/>
      <c r="C41" s="76"/>
      <c r="D41" s="76"/>
      <c r="E41" s="76"/>
      <c r="F41" s="76"/>
      <c r="G41" s="77"/>
      <c r="H41" s="2"/>
      <c r="I41" s="36" t="s">
        <v>42</v>
      </c>
      <c r="J41" s="29"/>
      <c r="K41" s="29"/>
      <c r="L41" s="30"/>
      <c r="M41" s="27">
        <f>SUM(M39:M40)</f>
        <v>250</v>
      </c>
      <c r="N41" s="27" t="s">
        <v>28</v>
      </c>
    </row>
    <row r="42" spans="1:14" x14ac:dyDescent="0.3">
      <c r="A42" s="75"/>
      <c r="B42" s="76"/>
      <c r="C42" s="76"/>
      <c r="D42" s="76"/>
      <c r="E42" s="76"/>
      <c r="F42" s="76"/>
      <c r="G42" s="77"/>
      <c r="H42" s="2"/>
      <c r="I42" s="21" t="s">
        <v>31</v>
      </c>
      <c r="J42" s="21"/>
      <c r="K42" s="21"/>
      <c r="L42" s="21"/>
      <c r="M42" s="21"/>
    </row>
    <row r="43" spans="1:14" x14ac:dyDescent="0.3">
      <c r="A43" s="75"/>
      <c r="B43" s="76"/>
      <c r="C43" s="76"/>
      <c r="D43" s="76"/>
      <c r="E43" s="76"/>
      <c r="F43" s="76"/>
      <c r="G43" s="77"/>
      <c r="I43" s="37" t="s">
        <v>49</v>
      </c>
      <c r="J43" s="38"/>
      <c r="K43" s="38"/>
      <c r="L43" s="39"/>
      <c r="M43" s="41">
        <f>SUM(M33+M37+M41)</f>
        <v>1019.375</v>
      </c>
      <c r="N43" s="40" t="s">
        <v>28</v>
      </c>
    </row>
    <row r="44" spans="1:14" ht="15" thickBot="1" x14ac:dyDescent="0.35">
      <c r="A44" s="75"/>
      <c r="B44" s="76"/>
      <c r="C44" s="76"/>
      <c r="D44" s="76"/>
      <c r="E44" s="76"/>
      <c r="F44" s="76"/>
      <c r="G44" s="77"/>
      <c r="I44" s="21" t="s">
        <v>37</v>
      </c>
      <c r="J44" s="21"/>
      <c r="K44" s="21"/>
      <c r="L44" s="21"/>
      <c r="M44" s="21"/>
    </row>
    <row r="45" spans="1:14" ht="15" customHeight="1" x14ac:dyDescent="0.3">
      <c r="A45" s="75"/>
      <c r="B45" s="76"/>
      <c r="C45" s="76"/>
      <c r="D45" s="76"/>
      <c r="E45" s="76"/>
      <c r="F45" s="76"/>
      <c r="G45" s="77"/>
      <c r="I45" s="57" t="s">
        <v>45</v>
      </c>
      <c r="J45" s="58"/>
      <c r="K45" s="58"/>
      <c r="L45" s="58"/>
      <c r="M45" s="58"/>
      <c r="N45" s="59"/>
    </row>
    <row r="46" spans="1:14" ht="15" thickBot="1" x14ac:dyDescent="0.35">
      <c r="A46" s="75"/>
      <c r="B46" s="76"/>
      <c r="C46" s="76"/>
      <c r="D46" s="76"/>
      <c r="E46" s="76"/>
      <c r="F46" s="76"/>
      <c r="G46" s="77"/>
      <c r="I46" s="60" t="s">
        <v>46</v>
      </c>
      <c r="J46" s="61"/>
      <c r="K46" s="61"/>
      <c r="L46" s="61"/>
      <c r="M46" s="61"/>
      <c r="N46" s="62"/>
    </row>
    <row r="47" spans="1:14" x14ac:dyDescent="0.3">
      <c r="A47" s="75"/>
      <c r="B47" s="76"/>
      <c r="C47" s="76"/>
      <c r="D47" s="76"/>
      <c r="E47" s="76"/>
      <c r="F47" s="76"/>
      <c r="G47" s="77"/>
      <c r="I47" s="21" t="s">
        <v>40</v>
      </c>
      <c r="J47" s="21"/>
      <c r="K47" s="43" t="s">
        <v>47</v>
      </c>
      <c r="L47" s="21"/>
      <c r="M47" s="21"/>
    </row>
    <row r="48" spans="1:14" ht="15.6" x14ac:dyDescent="0.3">
      <c r="A48" s="75"/>
      <c r="B48" s="76"/>
      <c r="C48" s="76"/>
      <c r="D48" s="76"/>
      <c r="E48" s="76"/>
      <c r="F48" s="76"/>
      <c r="G48" s="77"/>
      <c r="I48" s="22"/>
      <c r="J48" s="22"/>
      <c r="K48" s="42" t="s">
        <v>48</v>
      </c>
      <c r="L48" s="22"/>
      <c r="M48" s="49">
        <f>SUM((M43*J22)/J23)</f>
        <v>719.55882352941182</v>
      </c>
      <c r="N48" s="48" t="s">
        <v>52</v>
      </c>
    </row>
    <row r="49" spans="1:15" ht="15.75" customHeight="1" thickBot="1" x14ac:dyDescent="0.35">
      <c r="A49" s="75"/>
      <c r="B49" s="76"/>
      <c r="C49" s="76"/>
      <c r="D49" s="76"/>
      <c r="E49" s="76"/>
      <c r="F49" s="76"/>
      <c r="G49" s="77"/>
      <c r="I49" s="23"/>
      <c r="J49" s="22"/>
      <c r="K49" s="22"/>
      <c r="L49" s="22"/>
      <c r="M49" s="22"/>
    </row>
    <row r="50" spans="1:15" ht="15" customHeight="1" x14ac:dyDescent="0.3">
      <c r="A50" s="75"/>
      <c r="B50" s="76"/>
      <c r="C50" s="76"/>
      <c r="D50" s="76"/>
      <c r="E50" s="76"/>
      <c r="F50" s="76"/>
      <c r="G50" s="77"/>
      <c r="I50" s="63" t="s">
        <v>53</v>
      </c>
      <c r="J50" s="64"/>
      <c r="K50" s="64"/>
      <c r="L50" s="64"/>
      <c r="M50" s="64"/>
      <c r="N50" s="65"/>
    </row>
    <row r="51" spans="1:15" ht="15" customHeight="1" thickBot="1" x14ac:dyDescent="0.35">
      <c r="A51" s="75"/>
      <c r="B51" s="76"/>
      <c r="C51" s="76"/>
      <c r="D51" s="76"/>
      <c r="E51" s="76"/>
      <c r="F51" s="76"/>
      <c r="G51" s="77"/>
      <c r="I51" s="66"/>
      <c r="J51" s="67"/>
      <c r="K51" s="67"/>
      <c r="L51" s="67"/>
      <c r="M51" s="67"/>
      <c r="N51" s="68"/>
    </row>
    <row r="52" spans="1:15" ht="15.75" customHeight="1" thickBot="1" x14ac:dyDescent="0.35">
      <c r="A52" s="75"/>
      <c r="B52" s="76"/>
      <c r="C52" s="76"/>
      <c r="D52" s="76"/>
      <c r="E52" s="76"/>
      <c r="F52" s="76"/>
      <c r="G52" s="77"/>
      <c r="I52" s="1"/>
      <c r="J52" s="21"/>
      <c r="K52" s="6"/>
      <c r="O52">
        <f>IF(AND(0&lt;M48,M48&lt;=50),50,0)</f>
        <v>0</v>
      </c>
    </row>
    <row r="53" spans="1:15" ht="26.25" customHeight="1" thickTop="1" thickBot="1" x14ac:dyDescent="0.35">
      <c r="A53" s="75"/>
      <c r="B53" s="76"/>
      <c r="C53" s="76"/>
      <c r="D53" s="76"/>
      <c r="E53" s="76"/>
      <c r="F53" s="76"/>
      <c r="G53" s="77"/>
      <c r="I53" s="69" t="s">
        <v>54</v>
      </c>
      <c r="J53" s="70"/>
      <c r="K53" s="70"/>
      <c r="L53" s="71"/>
      <c r="M53" s="54" t="str">
        <f>REPT(O70,1)</f>
        <v>800</v>
      </c>
      <c r="N53" s="55" t="s">
        <v>52</v>
      </c>
      <c r="O53">
        <f>IF(AND(50&lt;M48,M48&lt;=75),75,0)</f>
        <v>0</v>
      </c>
    </row>
    <row r="54" spans="1:15" ht="15" thickTop="1" x14ac:dyDescent="0.3">
      <c r="A54" s="75"/>
      <c r="B54" s="76"/>
      <c r="C54" s="76"/>
      <c r="D54" s="76"/>
      <c r="E54" s="76"/>
      <c r="F54" s="76"/>
      <c r="G54" s="77"/>
      <c r="I54" s="6"/>
      <c r="J54" s="6"/>
      <c r="K54" s="6"/>
      <c r="O54">
        <f>IF(AND(75&lt;M48,M48&lt;=100),100,0)</f>
        <v>0</v>
      </c>
    </row>
    <row r="55" spans="1:15" x14ac:dyDescent="0.3">
      <c r="A55" s="75"/>
      <c r="B55" s="76"/>
      <c r="C55" s="76"/>
      <c r="D55" s="76"/>
      <c r="E55" s="76"/>
      <c r="F55" s="76"/>
      <c r="G55" s="77"/>
      <c r="O55">
        <f>IF(AND(100&lt;M48,M48&lt;=125),125,0)</f>
        <v>0</v>
      </c>
    </row>
    <row r="56" spans="1:15" x14ac:dyDescent="0.3">
      <c r="A56" s="75"/>
      <c r="B56" s="76"/>
      <c r="C56" s="76"/>
      <c r="D56" s="76"/>
      <c r="E56" s="76"/>
      <c r="F56" s="76"/>
      <c r="G56" s="77"/>
      <c r="O56">
        <f>IF(AND(125&lt;M48,M48&lt;=160),160,0)</f>
        <v>0</v>
      </c>
    </row>
    <row r="57" spans="1:15" ht="15" thickBot="1" x14ac:dyDescent="0.35">
      <c r="A57" s="78"/>
      <c r="B57" s="79"/>
      <c r="C57" s="79"/>
      <c r="D57" s="79"/>
      <c r="E57" s="79"/>
      <c r="F57" s="79"/>
      <c r="G57" s="80"/>
      <c r="O57">
        <f>IF(AND(160&lt;M48,M48&lt;=200),200,0)</f>
        <v>0</v>
      </c>
    </row>
    <row r="58" spans="1:15" x14ac:dyDescent="0.3">
      <c r="A58" s="12"/>
      <c r="B58" s="12"/>
      <c r="C58" s="12"/>
      <c r="D58" s="12"/>
      <c r="E58" s="12"/>
      <c r="F58" s="12"/>
      <c r="G58" s="12"/>
      <c r="O58">
        <f>IF(AND(200&lt;M48,M48&lt;=250),250,0)</f>
        <v>0</v>
      </c>
    </row>
    <row r="59" spans="1:15" x14ac:dyDescent="0.3">
      <c r="A59" s="12"/>
      <c r="B59" s="12"/>
      <c r="C59" s="12"/>
      <c r="D59" s="12"/>
      <c r="E59" s="12"/>
      <c r="F59" s="12"/>
      <c r="G59" s="12"/>
      <c r="O59">
        <f>IF(AND(250&lt;M48,M48&lt;=315),315,0)</f>
        <v>0</v>
      </c>
    </row>
    <row r="60" spans="1:15" x14ac:dyDescent="0.3">
      <c r="O60">
        <f>IF(AND(315&lt;M48,M48&lt;=400),400,0)</f>
        <v>0</v>
      </c>
    </row>
    <row r="61" spans="1:15" x14ac:dyDescent="0.3">
      <c r="O61">
        <f>IF(AND(400&lt;M48,M48&lt;=500),500,0)</f>
        <v>0</v>
      </c>
    </row>
    <row r="62" spans="1:15" x14ac:dyDescent="0.3">
      <c r="O62">
        <f>IF(AND(500&lt;M48,M48&lt;=630),630,0)</f>
        <v>0</v>
      </c>
    </row>
    <row r="63" spans="1:15" x14ac:dyDescent="0.3">
      <c r="O63">
        <f>IF(AND(630&lt;M48,M48&lt;=800),800,0)</f>
        <v>800</v>
      </c>
    </row>
    <row r="64" spans="1:15" x14ac:dyDescent="0.3">
      <c r="O64">
        <f>IF(AND(800&lt;M48,M48&lt;=1000),1000,0)</f>
        <v>0</v>
      </c>
    </row>
    <row r="65" spans="15:15" x14ac:dyDescent="0.3">
      <c r="O65">
        <f>IF(AND(1000&lt;M48,M48&lt;=1250),1250,0)</f>
        <v>0</v>
      </c>
    </row>
    <row r="66" spans="15:15" x14ac:dyDescent="0.3">
      <c r="O66">
        <f>IF(AND(1250&lt;M48,M48&lt;=1650),1650,0)</f>
        <v>0</v>
      </c>
    </row>
    <row r="67" spans="15:15" x14ac:dyDescent="0.3">
      <c r="O67">
        <f>IF(AND(1650&lt;M48,M48&lt;=2000),2000,0)</f>
        <v>0</v>
      </c>
    </row>
    <row r="68" spans="15:15" x14ac:dyDescent="0.3">
      <c r="O68">
        <f>IF(AND(2000&lt;M48,M48&lt;=3000),3000,0)</f>
        <v>0</v>
      </c>
    </row>
    <row r="69" spans="15:15" x14ac:dyDescent="0.3">
      <c r="O69">
        <f>IF(AND(3000&lt;M48,M48&lt;=5000),5000,0)</f>
        <v>0</v>
      </c>
    </row>
    <row r="70" spans="15:15" x14ac:dyDescent="0.3">
      <c r="O70">
        <f>SUM(O52:O69)</f>
        <v>800</v>
      </c>
    </row>
  </sheetData>
  <sheetProtection password="C71F" sheet="1" objects="1" scenarios="1"/>
  <dataConsolidate/>
  <mergeCells count="11">
    <mergeCell ref="I45:N45"/>
    <mergeCell ref="I46:N46"/>
    <mergeCell ref="I50:N51"/>
    <mergeCell ref="I53:L53"/>
    <mergeCell ref="A1:G1"/>
    <mergeCell ref="A36:G57"/>
    <mergeCell ref="I16:N16"/>
    <mergeCell ref="I1:L1"/>
    <mergeCell ref="A27:G27"/>
    <mergeCell ref="A29:G31"/>
    <mergeCell ref="A3:G25"/>
  </mergeCells>
  <dataValidations count="2">
    <dataValidation allowBlank="1" showInputMessage="1" showErrorMessage="1" prompt="Οι τιμές προέρχονται απο τον παραπάνω πίνακα" sqref="J22"/>
    <dataValidation type="list" allowBlank="1" showInputMessage="1" showErrorMessage="1" prompt="Οι τιμές προέρχονται απο τον παραπάνω πίνακα" sqref="K22">
      <formula1>$K$2:$K$14</formula1>
    </dataValidation>
  </dataValidations>
  <pageMargins left="0.46" right="0.7" top="0.56000000000000005" bottom="0.73" header="0.28999999999999998"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Kostas</dc:creator>
  <cp:lastModifiedBy>ΔΗΜΗΤΡΗΣ ΚΑΒΑΛΙΕΡΟΣ</cp:lastModifiedBy>
  <cp:lastPrinted>2012-03-05T09:48:20Z</cp:lastPrinted>
  <dcterms:created xsi:type="dcterms:W3CDTF">2012-03-05T08:07:26Z</dcterms:created>
  <dcterms:modified xsi:type="dcterms:W3CDTF">2015-01-02T16:23:58Z</dcterms:modified>
</cp:coreProperties>
</file>